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<sst xmlns="http://schemas.openxmlformats.org/spreadsheetml/2006/main" count="168" uniqueCount="113">
  <si>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</si>
  <si>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</si>
  <si>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</si>
  <si>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</si>
  <si>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</si>
  <si>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</si>
  <si>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</si>
  <si>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</si>
  <si>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</si>
  <si>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</si>
  <si>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</si>
  <si>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</si>
  <si>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</si>
  <si>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</si>
  <si>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</si>
  <si>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</si>
  <si>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</si>
  <si>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</si>
  <si>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</si>
  <si>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</si>
  <si>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</si>
  <si>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</si>
  <si>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</si>
  <si>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</si>
  <si>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</si>
  <si>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</si>
  <si>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</si>
  <si>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</si>
  <si>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</si>
  <si>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</si>
  <si>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</si>
  <si>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</si>
  <si>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</si>
  <si>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</si>
  <si>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</si>
  <si>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</si>
  <si>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</si>
  <si>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</si>
  <si>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</si>
  <si>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</si>
  <si>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</si>
  <si>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</si>
  <si>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</si>
  <si>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</si>
  <si>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</si>
  <si>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</si>
  <si>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</si>
  <si>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</si>
  <si>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</si>
  <si>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</si>
  <si>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</si>
  <si>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</si>
  <si>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</si>
  <si>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</si>
  <si>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</si>
  <si>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</si>
  <si>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</si>
  <si>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</si>
  <si>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</si>
  <si>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</si>
  <si>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</si>
  <si>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</si>
  <si>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</si>
  <si>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</si>
  <si>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</si>
  <si>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</si>
  <si>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</si>
  <si>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</si>
  <si>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</si>
  <si>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</si>
  <si>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</si>
  <si>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</si>
  <si>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</si>
  <si>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</si>
  <si>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</si>
  <si>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</si>
  <si>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</si>
  <si>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</si>
  <si>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</si>
  <si>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</si>
  <si>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</si>
  <si>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</si>
  <si>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</si>
  <si>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</si>
  <si>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</si>
  <si>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</si>
  <si>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</si>
  <si>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</si>
  <si>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</si>
  <si>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</si>
  <si>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</si>
  <si>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</si>
  <si>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</si>
  <si>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</si>
  <si>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</si>
  <si>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</si>
  <si>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</si>
  <si>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</si>
  <si>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</si>
  <si>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</si>
  <si>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</si>
  <si>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</si>
  <si>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</si>
  <si>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</si>
  <si>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</si>
  <si>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</si>
  <si>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</si>
  <si>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</si>
  <si>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</si>
  <si>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</si>
  <si>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</si>
  <si>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</si>
  <si>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25.07.2019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</si>
</sst>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116846.3</c:v>
                </c:pt>
              </c:numCache>
            </c:numRef>
          </c:val>
          <c:shape val="box"/>
        </c:ser>
        <c:shape val="box"/>
        <c:axId val="55100931"/>
        <c:axId val="26146332"/>
      </c:bar3D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46332"/>
        <c:crosses val="autoZero"/>
        <c:auto val="1"/>
        <c:lblOffset val="100"/>
        <c:tickLblSkip val="1"/>
        <c:noMultiLvlLbl val="0"/>
      </c:catAx>
      <c:valAx>
        <c:axId val="26146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0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529228.4999999999</c:v>
                </c:pt>
              </c:numCache>
            </c:numRef>
          </c:val>
          <c:shape val="box"/>
        </c:ser>
        <c:shape val="box"/>
        <c:axId val="33990397"/>
        <c:axId val="37478118"/>
      </c:bar3D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0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217733.93699999986</c:v>
                </c:pt>
              </c:numCache>
            </c:numRef>
          </c:val>
          <c:shape val="box"/>
        </c:ser>
        <c:shape val="box"/>
        <c:axId val="1758743"/>
        <c:axId val="15828688"/>
      </c:bar3D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13627.499999999996</c:v>
                </c:pt>
              </c:numCache>
            </c:numRef>
          </c:val>
          <c:shape val="box"/>
        </c:ser>
        <c:shape val="box"/>
        <c:axId val="8240465"/>
        <c:axId val="7055322"/>
      </c:bar3D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0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24399.4</c:v>
                </c:pt>
              </c:numCache>
            </c:numRef>
          </c:val>
          <c:shape val="box"/>
        </c:ser>
        <c:shape val="box"/>
        <c:axId val="63497899"/>
        <c:axId val="34610180"/>
      </c:bar3D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10180"/>
        <c:crosses val="autoZero"/>
        <c:auto val="1"/>
        <c:lblOffset val="100"/>
        <c:tickLblSkip val="2"/>
        <c:noMultiLvlLbl val="0"/>
      </c:catAx>
      <c:valAx>
        <c:axId val="34610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7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5477.9</c:v>
                </c:pt>
              </c:numCache>
            </c:numRef>
          </c:val>
          <c:shape val="box"/>
        </c:ser>
        <c:shape val="box"/>
        <c:axId val="43056165"/>
        <c:axId val="51961166"/>
      </c:bar3D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61166"/>
        <c:crosses val="autoZero"/>
        <c:auto val="1"/>
        <c:lblOffset val="100"/>
        <c:tickLblSkip val="1"/>
        <c:noMultiLvlLbl val="0"/>
      </c:catAx>
      <c:valAx>
        <c:axId val="51961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5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56883.899999999994</c:v>
                </c:pt>
              </c:numCache>
            </c:numRef>
          </c:val>
          <c:shape val="box"/>
        </c:ser>
        <c:shape val="box"/>
        <c:axId val="64997311"/>
        <c:axId val="48104888"/>
      </c:bar3DChart>
      <c:catAx>
        <c:axId val="6499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104888"/>
        <c:crosses val="autoZero"/>
        <c:auto val="1"/>
        <c:lblOffset val="100"/>
        <c:tickLblSkip val="1"/>
        <c:noMultiLvlLbl val="0"/>
      </c:catAx>
      <c:valAx>
        <c:axId val="48104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7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529228.4999999999</c:v>
                </c:pt>
                <c:pt idx="1">
                  <c:v>217733.93699999986</c:v>
                </c:pt>
                <c:pt idx="2">
                  <c:v>13627.499999999996</c:v>
                </c:pt>
                <c:pt idx="3">
                  <c:v>24399.4</c:v>
                </c:pt>
                <c:pt idx="4">
                  <c:v>5477.9</c:v>
                </c:pt>
                <c:pt idx="5">
                  <c:v>116846.3</c:v>
                </c:pt>
                <c:pt idx="6">
                  <c:v>56883.899999999994</c:v>
                </c:pt>
              </c:numCache>
            </c:numRef>
          </c:val>
          <c:shape val="box"/>
        </c:ser>
        <c:shape val="box"/>
        <c:axId val="30290809"/>
        <c:axId val="4181826"/>
      </c:bar3D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1826"/>
        <c:crosses val="autoZero"/>
        <c:auto val="1"/>
        <c:lblOffset val="100"/>
        <c:tickLblSkip val="1"/>
        <c:noMultiLvlLbl val="0"/>
      </c:catAx>
      <c:valAx>
        <c:axId val="4181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0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1251617.3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578704.3</c:v>
                </c:pt>
                <c:pt idx="1">
                  <c:v>62698.99999999997</c:v>
                </c:pt>
                <c:pt idx="2">
                  <c:v>26953.199999999997</c:v>
                </c:pt>
                <c:pt idx="3">
                  <c:v>43334.80000000002</c:v>
                </c:pt>
                <c:pt idx="4">
                  <c:v>38.49999999999999</c:v>
                </c:pt>
                <c:pt idx="5">
                  <c:v>606649.0567899996</c:v>
                </c:pt>
              </c:numCache>
            </c:numRef>
          </c:val>
          <c:shape val="box"/>
        </c:ser>
        <c:shape val="box"/>
        <c:axId val="37636435"/>
        <c:axId val="3183596"/>
      </c:bar3D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3596"/>
        <c:crosses val="autoZero"/>
        <c:auto val="1"/>
        <c:lblOffset val="100"/>
        <c:tickLblSkip val="1"/>
        <c:noMultiLvlLbl val="0"/>
      </c:catAx>
      <c:valAx>
        <c:axId val="3183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41" sqref="I141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111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</f>
        <v>529228.4999999999</v>
      </c>
      <c r="E6" s="3">
        <f>D6/D156*100</f>
        <v>40.142368582015195</v>
      </c>
      <c r="F6" s="3">
        <f>D6/B6*100</f>
        <v>91.40207059790693</v>
      </c>
      <c r="G6" s="3">
        <f aca="true" t="shared" si="0" ref="G6:G43">D6/C6*100</f>
        <v>57.40390191012802</v>
      </c>
      <c r="H6" s="36">
        <f aca="true" t="shared" si="1" ref="H6:H12">B6-D6</f>
        <v>49783.00000000012</v>
      </c>
      <c r="I6" s="36">
        <f aca="true" t="shared" si="2" ref="I6:I43">C6-D6</f>
        <v>392709.70000000007</v>
      </c>
      <c r="J6" s="135"/>
      <c r="L6" s="136">
        <f>H6-H7</f>
        <v>42391.70000000013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12060.7+9623.1+1044.7+273.5+10510.2+12398.6+40.7+10550.7+12514+8.7+10597.9+12396.7+14.3-11.2+14.3+10532.6+25726.8+2302.2+41728.4+13.4+10871.6+847.7+4031.4+88.2+671.5+0.1</f>
        <v>188850.80000000002</v>
      </c>
      <c r="E7" s="125">
        <f>D7/D6*100</f>
        <v>35.68417044811458</v>
      </c>
      <c r="F7" s="125">
        <f>D7/B7*100</f>
        <v>96.23358086771393</v>
      </c>
      <c r="G7" s="125">
        <f>D7/C7*100</f>
        <v>63.16938019008601</v>
      </c>
      <c r="H7" s="124">
        <f t="shared" si="1"/>
        <v>7391.299999999988</v>
      </c>
      <c r="I7" s="124">
        <f t="shared" si="2"/>
        <v>110108.6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</f>
        <v>434549.2000000001</v>
      </c>
      <c r="E8" s="93">
        <f>D8/D6*100</f>
        <v>82.10993927953619</v>
      </c>
      <c r="F8" s="93">
        <f>D8/B8*100</f>
        <v>93.57689427072772</v>
      </c>
      <c r="G8" s="93">
        <f t="shared" si="0"/>
        <v>59.57280782493803</v>
      </c>
      <c r="H8" s="91">
        <f t="shared" si="1"/>
        <v>29827.39999999985</v>
      </c>
      <c r="I8" s="91">
        <f t="shared" si="2"/>
        <v>294892.9999999998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16.3+0.9+0.3+8.7+9.7+0.3+0.4+0.4+0.1+0.5</f>
        <v>37.599999999999994</v>
      </c>
      <c r="E9" s="110">
        <f>D9/D6*100</f>
        <v>0.007104681626178485</v>
      </c>
      <c r="F9" s="93">
        <f>D9/B9*100</f>
        <v>72.7272727272727</v>
      </c>
      <c r="G9" s="93">
        <f t="shared" si="0"/>
        <v>35.84366062917063</v>
      </c>
      <c r="H9" s="91">
        <f t="shared" si="1"/>
        <v>14.100000000000009</v>
      </c>
      <c r="I9" s="91">
        <f t="shared" si="2"/>
        <v>67.30000000000001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</f>
        <v>24981.699999999997</v>
      </c>
      <c r="E10" s="93">
        <f>D10/D6*100</f>
        <v>4.720399600550613</v>
      </c>
      <c r="F10" s="93">
        <f aca="true" t="shared" si="3" ref="F10:F41">D10/B10*100</f>
        <v>92.53303997392361</v>
      </c>
      <c r="G10" s="93">
        <f t="shared" si="0"/>
        <v>57.50878226879497</v>
      </c>
      <c r="H10" s="91">
        <f t="shared" si="1"/>
        <v>2015.9000000000015</v>
      </c>
      <c r="I10" s="91">
        <f t="shared" si="2"/>
        <v>18458.100000000006</v>
      </c>
    </row>
    <row r="11" spans="1:9" s="135" customFormat="1" ht="18">
      <c r="A11" s="89" t="s">
        <v>0</v>
      </c>
      <c r="B11" s="108">
        <f>57233.2-150.8+0.1</f>
        <v>57082.49999999999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</f>
        <v>49556.59999999998</v>
      </c>
      <c r="E11" s="93">
        <f>D11/D6*100</f>
        <v>9.363932592443525</v>
      </c>
      <c r="F11" s="93">
        <f t="shared" si="3"/>
        <v>86.81574913502384</v>
      </c>
      <c r="G11" s="93">
        <f t="shared" si="0"/>
        <v>50.435386168601696</v>
      </c>
      <c r="H11" s="91">
        <f t="shared" si="1"/>
        <v>7525.900000000016</v>
      </c>
      <c r="I11" s="91">
        <f t="shared" si="2"/>
        <v>48701.00000000003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134.7+863.6+21+169+134.3+503.1+242.3+376.7+419.7+11.5+196.3+194.7+350.5+128.8+306+205.9+21+475.1+46.1+265+1+11.5+502+21+253.6+228.1+113.2+114.8+47.7+65.2+24.1+347.4-0.1+12</f>
        <v>6806.8</v>
      </c>
      <c r="E12" s="93">
        <f>D12/D6*100</f>
        <v>1.2861741194965883</v>
      </c>
      <c r="F12" s="93">
        <f t="shared" si="3"/>
        <v>87.58782201405153</v>
      </c>
      <c r="G12" s="93">
        <f t="shared" si="0"/>
        <v>52.40232495477116</v>
      </c>
      <c r="H12" s="91">
        <f t="shared" si="1"/>
        <v>964.5999999999995</v>
      </c>
      <c r="I12" s="91">
        <f t="shared" si="2"/>
        <v>6182.7</v>
      </c>
    </row>
    <row r="13" spans="1:9" s="135" customFormat="1" ht="18.75" thickBot="1">
      <c r="A13" s="89" t="s">
        <v>25</v>
      </c>
      <c r="B13" s="109">
        <f>B6-B8-B9-B10-B11-B12</f>
        <v>22731.70000000004</v>
      </c>
      <c r="C13" s="109">
        <f>C6-C8-C9-C10-C11-C12</f>
        <v>37704.19999999998</v>
      </c>
      <c r="D13" s="109">
        <f>D6-D8-D9-D10-D11-D12</f>
        <v>13296.599999999777</v>
      </c>
      <c r="E13" s="93">
        <f>D13/D6*100</f>
        <v>2.5124497263468952</v>
      </c>
      <c r="F13" s="93">
        <f t="shared" si="3"/>
        <v>58.49364543786761</v>
      </c>
      <c r="G13" s="93">
        <f t="shared" si="0"/>
        <v>35.26556723123626</v>
      </c>
      <c r="H13" s="91">
        <f aca="true" t="shared" si="4" ref="H13:H44">B13-D13</f>
        <v>9435.100000000264</v>
      </c>
      <c r="I13" s="91">
        <f t="shared" si="2"/>
        <v>24407.600000000206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254423.8-580-1434.2</f>
        <v>252409.59999999998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</f>
        <v>217733.93699999986</v>
      </c>
      <c r="E18" s="3">
        <f>D18/D156*100</f>
        <v>16.51527828124765</v>
      </c>
      <c r="F18" s="3">
        <f>D18/B18*100</f>
        <v>86.26214573455204</v>
      </c>
      <c r="G18" s="3">
        <f t="shared" si="0"/>
        <v>52.03264593396105</v>
      </c>
      <c r="H18" s="156">
        <f t="shared" si="4"/>
        <v>34675.66300000012</v>
      </c>
      <c r="I18" s="36">
        <f t="shared" si="2"/>
        <v>200722.46300000022</v>
      </c>
      <c r="J18" s="135"/>
      <c r="L18" s="136">
        <f>H18-H19</f>
        <v>30648.800000000134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</f>
        <v>115639.53700000001</v>
      </c>
      <c r="E19" s="125">
        <f>D19/D18*100</f>
        <v>53.11047905223892</v>
      </c>
      <c r="F19" s="125">
        <f t="shared" si="3"/>
        <v>96.63492592741156</v>
      </c>
      <c r="G19" s="125">
        <f t="shared" si="0"/>
        <v>56.31171267861047</v>
      </c>
      <c r="H19" s="124">
        <f t="shared" si="4"/>
        <v>4026.862999999983</v>
      </c>
      <c r="I19" s="124">
        <f t="shared" si="2"/>
        <v>89716.56300000002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199.2+100.3+88.2+109-0.1</f>
        <v>496.59999999999997</v>
      </c>
      <c r="E24" s="93">
        <f>D24/D18*100</f>
        <v>0.22807652626058028</v>
      </c>
      <c r="F24" s="93">
        <f t="shared" si="3"/>
        <v>84.52765957446809</v>
      </c>
      <c r="G24" s="93">
        <f t="shared" si="0"/>
        <v>49.68981388833299</v>
      </c>
      <c r="H24" s="91">
        <f t="shared" si="4"/>
        <v>90.90000000000003</v>
      </c>
      <c r="I24" s="91">
        <f t="shared" si="2"/>
        <v>502.8</v>
      </c>
    </row>
    <row r="25" spans="1:9" s="135" customFormat="1" ht="18.75" thickBot="1">
      <c r="A25" s="89" t="s">
        <v>25</v>
      </c>
      <c r="B25" s="109">
        <f>B18-B24</f>
        <v>251822.09999999998</v>
      </c>
      <c r="C25" s="109">
        <f>C18-C24</f>
        <v>417457.00000000006</v>
      </c>
      <c r="D25" s="109">
        <f>D18-D24</f>
        <v>217237.33699999985</v>
      </c>
      <c r="E25" s="93">
        <f>D25/D18*100</f>
        <v>99.77192347373942</v>
      </c>
      <c r="F25" s="93">
        <f t="shared" si="3"/>
        <v>86.2661922841561</v>
      </c>
      <c r="G25" s="93">
        <f t="shared" si="0"/>
        <v>52.038254718450005</v>
      </c>
      <c r="H25" s="91">
        <f t="shared" si="4"/>
        <v>34584.76300000012</v>
      </c>
      <c r="I25" s="91">
        <f t="shared" si="2"/>
        <v>200219.6630000002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</f>
        <v>13627.499999999996</v>
      </c>
      <c r="E33" s="3">
        <f>D33/D156*100</f>
        <v>1.0336558364702808</v>
      </c>
      <c r="F33" s="3">
        <f>D33/B33*100</f>
        <v>87.70603113716959</v>
      </c>
      <c r="G33" s="155">
        <f t="shared" si="0"/>
        <v>50.038554747741784</v>
      </c>
      <c r="H33" s="156">
        <f t="shared" si="4"/>
        <v>1910.2000000000025</v>
      </c>
      <c r="I33" s="36">
        <f t="shared" si="2"/>
        <v>13606.500000000004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95.5+254.3+520.9+145.6+77.4+290.2+14+629.4+494.6+11.4+607.6+26.4+384.9+103.2+27.1+151.5+461.6+16.4+14.3-0.2+100.6+400.5+180.4+615.1+100.6+396.6-0.2+1.8+800.9+4.3+120.7+413.3+43-0.1</f>
        <v>7503.600000000001</v>
      </c>
      <c r="E34" s="93">
        <f>D34/D33*100</f>
        <v>55.06219042377548</v>
      </c>
      <c r="F34" s="93">
        <f t="shared" si="3"/>
        <v>88.64264619019494</v>
      </c>
      <c r="G34" s="93">
        <f t="shared" si="0"/>
        <v>52.63541856647822</v>
      </c>
      <c r="H34" s="91">
        <f t="shared" si="4"/>
        <v>961.3999999999987</v>
      </c>
      <c r="I34" s="91">
        <f t="shared" si="2"/>
        <v>6752.199999999998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0.39992661896899656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1.1+273.8+98.4+76.8+0.5+2.1+0.3+6.6+52.2+342.8+0.4+3.3+12.2+25.8+7.1+2.1+70+0.1+0.7+1.9+15.3</f>
        <v>993.5000000000001</v>
      </c>
      <c r="E36" s="93">
        <f>D36/D33*100</f>
        <v>7.290405430196296</v>
      </c>
      <c r="F36" s="93">
        <f t="shared" si="3"/>
        <v>83.95301673145175</v>
      </c>
      <c r="G36" s="93">
        <f t="shared" si="0"/>
        <v>47.57913893012786</v>
      </c>
      <c r="H36" s="91">
        <f t="shared" si="4"/>
        <v>189.89999999999998</v>
      </c>
      <c r="I36" s="91">
        <f t="shared" si="2"/>
        <v>1094.6000000000004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1.8293891029168965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5.1+45.9+8.7+34</f>
        <v>93.7</v>
      </c>
      <c r="E38" s="93">
        <f>D38/D33*100</f>
        <v>0.6875802605026603</v>
      </c>
      <c r="F38" s="93">
        <f t="shared" si="3"/>
        <v>82.55506607929516</v>
      </c>
      <c r="G38" s="93">
        <f t="shared" si="0"/>
        <v>45.81907090464548</v>
      </c>
      <c r="H38" s="91">
        <f t="shared" si="4"/>
        <v>19.799999999999997</v>
      </c>
      <c r="I38" s="91">
        <f t="shared" si="2"/>
        <v>110.8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4732.899999999995</v>
      </c>
      <c r="E39" s="93">
        <f>D39/D33*100</f>
        <v>34.73050816363967</v>
      </c>
      <c r="F39" s="93">
        <f t="shared" si="3"/>
        <v>88.25591586327775</v>
      </c>
      <c r="G39" s="93">
        <f t="shared" si="0"/>
        <v>49.5669476881185</v>
      </c>
      <c r="H39" s="91">
        <f t="shared" si="4"/>
        <v>629.8000000000038</v>
      </c>
      <c r="I39" s="91">
        <f t="shared" si="2"/>
        <v>4815.600000000005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18+9.7+7.2+11.6+18.4+18.7+25.1+13.5+2.2+2+16.6+22.9+12+21+7.7+15.6+10+15+10+0.1+10.1+18.6+9+50.3+7+2+8+16.2+27.7+2+2+2+5.5+4+20.4+5+2+2-0.1</f>
        <v>451.00000000000006</v>
      </c>
      <c r="E43" s="3">
        <f>D43/D156*100</f>
        <v>0.03420867967331476</v>
      </c>
      <c r="F43" s="3">
        <f>D43/B43*100</f>
        <v>79.26186291739896</v>
      </c>
      <c r="G43" s="3">
        <f t="shared" si="0"/>
        <v>46.01571268237936</v>
      </c>
      <c r="H43" s="156">
        <f t="shared" si="4"/>
        <v>117.99999999999994</v>
      </c>
      <c r="I43" s="36">
        <f t="shared" si="2"/>
        <v>529.0999999999999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</f>
        <v>8685.9</v>
      </c>
      <c r="E46" s="3">
        <f>D46/D156*100</f>
        <v>0.6588318642448883</v>
      </c>
      <c r="F46" s="3">
        <f>D46/B46*100</f>
        <v>88.58462856443519</v>
      </c>
      <c r="G46" s="3">
        <f aca="true" t="shared" si="5" ref="G46:G78">D46/C46*100</f>
        <v>51.39342516330589</v>
      </c>
      <c r="H46" s="36">
        <f>B46-D46</f>
        <v>1119.300000000001</v>
      </c>
      <c r="I46" s="36">
        <f aca="true" t="shared" si="6" ref="I46:I79">C46-D46</f>
        <v>8214.899999999996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332.5+633.1+14.1+510.1+691.2+14.1+377.2-0.1+896.5+425+839.9+7+383.6+0.2+7+859.2+449.3+922.6+495.5</f>
        <v>7858</v>
      </c>
      <c r="E47" s="93">
        <f>D47/D46*100</f>
        <v>90.46846037831429</v>
      </c>
      <c r="F47" s="93">
        <f aca="true" t="shared" si="7" ref="F47:F76">D47/B47*100</f>
        <v>89.65713959723887</v>
      </c>
      <c r="G47" s="93">
        <f t="shared" si="5"/>
        <v>51.45734698020418</v>
      </c>
      <c r="H47" s="91">
        <f aca="true" t="shared" si="8" ref="H47:H76">B47-D47</f>
        <v>906.5</v>
      </c>
      <c r="I47" s="91">
        <f t="shared" si="6"/>
        <v>7412.9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0.010361620557455186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8.3+10.5+10.2+9.5+10.6+8.1</f>
        <v>57.2</v>
      </c>
      <c r="E49" s="93">
        <f>D49/D46*100</f>
        <v>0.6585385509849296</v>
      </c>
      <c r="F49" s="93">
        <f t="shared" si="7"/>
        <v>91.66666666666667</v>
      </c>
      <c r="G49" s="93">
        <f t="shared" si="5"/>
        <v>53.80997177798683</v>
      </c>
      <c r="H49" s="91">
        <f t="shared" si="8"/>
        <v>5.199999999999996</v>
      </c>
      <c r="I49" s="91">
        <f t="shared" si="6"/>
        <v>49.099999999999994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13.9+43.7+37.9+3.3+112.6+65.7+2.1+15.6+56.1+2.7+37.7+0.1+42+5.3+1.3+11.6+20.1+0.2+56.8+3.9+4+8.4</f>
        <v>545</v>
      </c>
      <c r="E50" s="93">
        <f>D50/D46*100</f>
        <v>6.2745368931256404</v>
      </c>
      <c r="F50" s="93">
        <f t="shared" si="7"/>
        <v>77.22828397335978</v>
      </c>
      <c r="G50" s="93">
        <f t="shared" si="5"/>
        <v>54.587339743589745</v>
      </c>
      <c r="H50" s="91">
        <f t="shared" si="8"/>
        <v>160.70000000000005</v>
      </c>
      <c r="I50" s="91">
        <f t="shared" si="6"/>
        <v>453.4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523.599999999996</v>
      </c>
      <c r="D51" s="109">
        <f>D46-D47-D50-D49-D48</f>
        <v>224.79999999999964</v>
      </c>
      <c r="E51" s="93">
        <f>D51/D46*100</f>
        <v>2.5881025570176917</v>
      </c>
      <c r="F51" s="93">
        <f t="shared" si="7"/>
        <v>82.73831431726133</v>
      </c>
      <c r="G51" s="93">
        <f t="shared" si="5"/>
        <v>42.933537051184366</v>
      </c>
      <c r="H51" s="91">
        <f t="shared" si="8"/>
        <v>46.900000000001086</v>
      </c>
      <c r="I51" s="91">
        <f t="shared" si="6"/>
        <v>298.79999999999643</v>
      </c>
    </row>
    <row r="52" spans="1:10" ht="18.75" thickBot="1">
      <c r="A52" s="18" t="s">
        <v>4</v>
      </c>
      <c r="B52" s="34">
        <f>32326-400</f>
        <v>31926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</f>
        <v>24399.4</v>
      </c>
      <c r="E52" s="3">
        <f>D52/D156*100</f>
        <v>1.850712325545623</v>
      </c>
      <c r="F52" s="3">
        <f>D52/B52*100</f>
        <v>76.42485748292927</v>
      </c>
      <c r="G52" s="3">
        <f t="shared" si="5"/>
        <v>47.42001562566808</v>
      </c>
      <c r="H52" s="36">
        <f>B52-D52</f>
        <v>7526.5999999999985</v>
      </c>
      <c r="I52" s="36">
        <f t="shared" si="6"/>
        <v>27054.4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721.7+980.4+865.2+984.4+270.7+792.3+9.9+66.7+1210.9+835.2+313.7+945.1+17.3+739.5+1432.2+7.4+1036.6-0.2+2347.5+193+703.6</f>
        <v>14473.1</v>
      </c>
      <c r="E53" s="93">
        <f>D53/D52*100</f>
        <v>59.31744223218603</v>
      </c>
      <c r="F53" s="93">
        <f t="shared" si="7"/>
        <v>85.07332843497429</v>
      </c>
      <c r="G53" s="93">
        <f t="shared" si="5"/>
        <v>55.75175559227886</v>
      </c>
      <c r="H53" s="91">
        <f t="shared" si="8"/>
        <v>2539.3999999999996</v>
      </c>
      <c r="I53" s="91">
        <f t="shared" si="6"/>
        <v>11486.800000000001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3.2+7.6+9.6+11.4+10.1+24.7+6.6+7.8+2.3+6.6+70.1+102.1+3.2+185.8+105+116.2+245+84+7.3+8.9+0.2+110.8+122.9-0.1+5.4+43.7+5.9+0.4+35.5+6.2+57+84.1+17.2+1.6</f>
        <v>1508.3000000000004</v>
      </c>
      <c r="E55" s="93">
        <f>D55/D52*100</f>
        <v>6.181709386296386</v>
      </c>
      <c r="F55" s="93">
        <f t="shared" si="7"/>
        <v>61.93487455344312</v>
      </c>
      <c r="G55" s="93">
        <f t="shared" si="5"/>
        <v>36.9491193258372</v>
      </c>
      <c r="H55" s="91">
        <f t="shared" si="8"/>
        <v>926.9999999999998</v>
      </c>
      <c r="I55" s="91">
        <f t="shared" si="6"/>
        <v>2573.8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0.3+1.2+21.4+80.5+2.4+14.5+22.9+268+5.9+0.1+8.8+0.5+18.5+22.5+0.1+5.1+69.1+23+1.1+16.4+1+37.3+17.3+14.3+2.9+3.7+0.1+2.9+7.3+0.4+17.9+0.9-0.1</f>
        <v>688.1999999999998</v>
      </c>
      <c r="E56" s="93">
        <f>D56/D52*100</f>
        <v>2.820561161340032</v>
      </c>
      <c r="F56" s="93">
        <f t="shared" si="7"/>
        <v>85.58636985449569</v>
      </c>
      <c r="G56" s="93">
        <f t="shared" si="5"/>
        <v>48.75664187035068</v>
      </c>
      <c r="H56" s="91">
        <f t="shared" si="8"/>
        <v>115.9000000000002</v>
      </c>
      <c r="I56" s="91">
        <f t="shared" si="6"/>
        <v>723.3000000000002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227+242+245+245+245+245</f>
        <v>1449</v>
      </c>
      <c r="E57" s="93">
        <f>D57/D52*100</f>
        <v>5.9386706230481074</v>
      </c>
      <c r="F57" s="93">
        <f>D57/B57*100</f>
        <v>69.67351060249075</v>
      </c>
      <c r="G57" s="93">
        <f>D57/C57*100</f>
        <v>39.375</v>
      </c>
      <c r="H57" s="91">
        <f t="shared" si="8"/>
        <v>630.6999999999998</v>
      </c>
      <c r="I57" s="91">
        <f t="shared" si="6"/>
        <v>2231</v>
      </c>
    </row>
    <row r="58" spans="1:9" s="135" customFormat="1" ht="18.75" thickBot="1">
      <c r="A58" s="89" t="s">
        <v>25</v>
      </c>
      <c r="B58" s="109">
        <f>B52-B53-B56-B55-B54-B57</f>
        <v>9594.399999999998</v>
      </c>
      <c r="C58" s="109">
        <f>C52-C53-C56-C55-C54-C57</f>
        <v>16303.900000000001</v>
      </c>
      <c r="D58" s="109">
        <f>D52-D53-D56-D55-D54-D57</f>
        <v>6280.800000000002</v>
      </c>
      <c r="E58" s="93">
        <f>D58/D52*100</f>
        <v>25.741616597129447</v>
      </c>
      <c r="F58" s="93">
        <f t="shared" si="7"/>
        <v>65.46318685900113</v>
      </c>
      <c r="G58" s="93">
        <f t="shared" si="5"/>
        <v>38.52329810658801</v>
      </c>
      <c r="H58" s="91">
        <f>B58-D58</f>
        <v>3313.599999999996</v>
      </c>
      <c r="I58" s="91">
        <f>C58-D58</f>
        <v>10023.099999999999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</f>
        <v>5477.9</v>
      </c>
      <c r="E60" s="3">
        <f>D60/D156*100</f>
        <v>0.415502719251554</v>
      </c>
      <c r="F60" s="3">
        <f>D60/B60*100</f>
        <v>80.91193760893326</v>
      </c>
      <c r="G60" s="3">
        <f t="shared" si="5"/>
        <v>61.869910434949574</v>
      </c>
      <c r="H60" s="36">
        <f>B60-D60</f>
        <v>1292.3000000000002</v>
      </c>
      <c r="I60" s="36">
        <f t="shared" si="6"/>
        <v>3376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80.6+106+88.7+4.1+50.7+38.1+180.6+95.6+203.1+54.2+59.8+86.2+109.7+0.1+49.5+34.4+208.9+102+130.9+94.1+121.3+0.1+99.9</f>
        <v>1998.6000000000001</v>
      </c>
      <c r="E61" s="93">
        <f>D61/D60*100</f>
        <v>36.48478431515728</v>
      </c>
      <c r="F61" s="93">
        <f t="shared" si="7"/>
        <v>92.10138248847926</v>
      </c>
      <c r="G61" s="93">
        <f t="shared" si="5"/>
        <v>55.10491052965343</v>
      </c>
      <c r="H61" s="91">
        <f t="shared" si="8"/>
        <v>171.39999999999986</v>
      </c>
      <c r="I61" s="91">
        <f t="shared" si="6"/>
        <v>1628.3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6.416692528158602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9.6+44+118.7+0.1+30.8+0.2+16.8+0.1+13.9+3.1+7+0.8+0.9+4.6</f>
        <v>250.60000000000002</v>
      </c>
      <c r="E63" s="93">
        <f>D63/D60*100</f>
        <v>4.574745796746929</v>
      </c>
      <c r="F63" s="93">
        <f t="shared" si="7"/>
        <v>78.36147592245155</v>
      </c>
      <c r="G63" s="93">
        <f t="shared" si="5"/>
        <v>52.724594992636234</v>
      </c>
      <c r="H63" s="91">
        <f t="shared" si="8"/>
        <v>69.19999999999999</v>
      </c>
      <c r="I63" s="91">
        <f t="shared" si="6"/>
        <v>224.7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494.9+450.8+494.9+146.2+852.6</f>
        <v>2439.4</v>
      </c>
      <c r="E64" s="93">
        <f>D64/D60*100</f>
        <v>44.53166359371292</v>
      </c>
      <c r="F64" s="93">
        <f t="shared" si="7"/>
        <v>74.34475192002927</v>
      </c>
      <c r="G64" s="93">
        <f t="shared" si="5"/>
        <v>71.03462333653651</v>
      </c>
      <c r="H64" s="91">
        <f t="shared" si="8"/>
        <v>841.7999999999997</v>
      </c>
      <c r="I64" s="91">
        <f t="shared" si="6"/>
        <v>994.6999999999998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437.7999999999993</v>
      </c>
      <c r="E65" s="93">
        <f>D65/D60*100</f>
        <v>7.9921137662242705</v>
      </c>
      <c r="F65" s="93">
        <f t="shared" si="7"/>
        <v>75.58701657458553</v>
      </c>
      <c r="G65" s="93">
        <f t="shared" si="5"/>
        <v>48.7745098039215</v>
      </c>
      <c r="H65" s="91">
        <f t="shared" si="8"/>
        <v>141.40000000000055</v>
      </c>
      <c r="I65" s="91">
        <f t="shared" si="6"/>
        <v>459.80000000000064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248.3</v>
      </c>
      <c r="E70" s="27">
        <f>D70/D156*100</f>
        <v>0.018833736503068854</v>
      </c>
      <c r="F70" s="3">
        <f>D70/B70*100</f>
        <v>85.7685664939551</v>
      </c>
      <c r="G70" s="3">
        <f t="shared" si="5"/>
        <v>60.76847772883015</v>
      </c>
      <c r="H70" s="36">
        <f>B70-D70</f>
        <v>41.19999999999999</v>
      </c>
      <c r="I70" s="36">
        <f t="shared" si="6"/>
        <v>160.3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87.51510269834877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0.6+6.4+23.4+0.7-0.1</f>
        <v>30.999999999999996</v>
      </c>
      <c r="E72" s="93">
        <f>D72/D71*100</f>
        <v>14.265991716520936</v>
      </c>
      <c r="F72" s="93">
        <f t="shared" si="7"/>
        <v>42.936288088642655</v>
      </c>
      <c r="G72" s="93">
        <f t="shared" si="5"/>
        <v>16.20491374803973</v>
      </c>
      <c r="H72" s="91">
        <f t="shared" si="8"/>
        <v>41.2</v>
      </c>
      <c r="I72" s="91">
        <f t="shared" si="6"/>
        <v>160.29999999999998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77.74193548387098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130983.9+568+52</f>
        <v>131603.9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</f>
        <v>116846.3</v>
      </c>
      <c r="E92" s="3">
        <f>D92/D156*100</f>
        <v>8.862877267654184</v>
      </c>
      <c r="F92" s="3">
        <f aca="true" t="shared" si="11" ref="F92:F98">D92/B92*100</f>
        <v>88.78635055648047</v>
      </c>
      <c r="G92" s="3">
        <f t="shared" si="9"/>
        <v>53.79111628962588</v>
      </c>
      <c r="H92" s="36">
        <f aca="true" t="shared" si="12" ref="H92:H98">B92-D92</f>
        <v>14757.599999999991</v>
      </c>
      <c r="I92" s="36">
        <f t="shared" si="10"/>
        <v>100375.99999999999</v>
      </c>
      <c r="J92" s="135"/>
    </row>
    <row r="93" spans="1:9" s="135" customFormat="1" ht="21.75" customHeight="1">
      <c r="A93" s="89" t="s">
        <v>3</v>
      </c>
      <c r="B93" s="108">
        <f>123450.1+477.4+50+52</f>
        <v>124029.5</v>
      </c>
      <c r="C93" s="109">
        <f>195523.2+200-200+936+7331.5</f>
        <v>203790.7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</f>
        <v>110775.39999999998</v>
      </c>
      <c r="E93" s="93">
        <f>D93/D92*100</f>
        <v>94.80437121243888</v>
      </c>
      <c r="F93" s="93">
        <f t="shared" si="11"/>
        <v>89.31375197029737</v>
      </c>
      <c r="G93" s="93">
        <f t="shared" si="9"/>
        <v>54.35743633050967</v>
      </c>
      <c r="H93" s="91">
        <f t="shared" si="12"/>
        <v>13254.10000000002</v>
      </c>
      <c r="I93" s="91">
        <f t="shared" si="10"/>
        <v>93015.30000000003</v>
      </c>
    </row>
    <row r="94" spans="1:9" s="135" customFormat="1" ht="18">
      <c r="A94" s="89" t="s">
        <v>23</v>
      </c>
      <c r="B94" s="108">
        <f>1382.2+0.6</f>
        <v>1382.8</v>
      </c>
      <c r="C94" s="109">
        <v>2704.7</v>
      </c>
      <c r="D94" s="91">
        <f>10+5.9+981.6+112.5+3.5+4.3+3+9.2+59.4+52.3+6.5+0.9+71.3+23+0.6+0.1</f>
        <v>1344.1</v>
      </c>
      <c r="E94" s="93">
        <f>D94/D92*100</f>
        <v>1.1503145585268852</v>
      </c>
      <c r="F94" s="93">
        <f t="shared" si="11"/>
        <v>97.20133063349725</v>
      </c>
      <c r="G94" s="93">
        <f t="shared" si="9"/>
        <v>49.694975413169665</v>
      </c>
      <c r="H94" s="91">
        <f t="shared" si="12"/>
        <v>38.700000000000045</v>
      </c>
      <c r="I94" s="91">
        <f t="shared" si="10"/>
        <v>1360.6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6191.599999999994</v>
      </c>
      <c r="C96" s="109">
        <f>C92-C93-C94-C95</f>
        <v>10726.899999999976</v>
      </c>
      <c r="D96" s="109">
        <f>D92-D93-D94-D95</f>
        <v>4726.800000000023</v>
      </c>
      <c r="E96" s="93">
        <f>D96/D92*100</f>
        <v>4.045314229034229</v>
      </c>
      <c r="F96" s="93">
        <f t="shared" si="11"/>
        <v>76.34214096517907</v>
      </c>
      <c r="G96" s="93">
        <f>D96/C96*100</f>
        <v>44.06492089979429</v>
      </c>
      <c r="H96" s="91">
        <f t="shared" si="12"/>
        <v>1464.799999999971</v>
      </c>
      <c r="I96" s="91">
        <f>C96-D96</f>
        <v>6000.099999999953</v>
      </c>
    </row>
    <row r="97" spans="1:10" ht="18.75">
      <c r="A97" s="75" t="s">
        <v>10</v>
      </c>
      <c r="B97" s="83">
        <f>60184-243-100+2000-514-700</f>
        <v>60627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</f>
        <v>56883.899999999994</v>
      </c>
      <c r="E97" s="74">
        <f>D97/D156*100</f>
        <v>4.314685396161572</v>
      </c>
      <c r="F97" s="76">
        <f t="shared" si="11"/>
        <v>93.82601811074272</v>
      </c>
      <c r="G97" s="73">
        <f>D97/C97*100</f>
        <v>42.58443124710377</v>
      </c>
      <c r="H97" s="77">
        <f t="shared" si="12"/>
        <v>3743.100000000006</v>
      </c>
      <c r="I97" s="79">
        <f>C97-D97</f>
        <v>76695.20000000001</v>
      </c>
      <c r="J97" s="135"/>
    </row>
    <row r="98" spans="1:9" s="135" customFormat="1" ht="18.75" thickBot="1">
      <c r="A98" s="111" t="s">
        <v>81</v>
      </c>
      <c r="B98" s="112">
        <f>9296.6-114-700</f>
        <v>8482.6</v>
      </c>
      <c r="C98" s="113">
        <f>16376.6</f>
        <v>16376.6</v>
      </c>
      <c r="D98" s="114">
        <f>101+2.6+598.7+1.6+2603.8+3.8+0.7+1149.5+2.1+129.3+1033.7+0.3+164.7+461.5+907.4+167.5+105.4+83.7+677.1+35.3+47.9+8.7+62.1+35</f>
        <v>8383.4</v>
      </c>
      <c r="E98" s="115">
        <f>D98/D97*100</f>
        <v>14.737737743016918</v>
      </c>
      <c r="F98" s="116">
        <f t="shared" si="11"/>
        <v>98.83054723787517</v>
      </c>
      <c r="G98" s="117">
        <f>D98/C98*100</f>
        <v>51.191333976527474</v>
      </c>
      <c r="H98" s="118">
        <f t="shared" si="12"/>
        <v>99.20000000000073</v>
      </c>
      <c r="I98" s="107">
        <f>C98-D98</f>
        <v>7993.200000000001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41645.4-26.4-2000</f>
        <v>39619</v>
      </c>
      <c r="C104" s="65">
        <f>73778+7.6+15.1-60.1+7.6-42.3+7.6+46-0.1</f>
        <v>73759.40000000001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</f>
        <v>35063.00000000001</v>
      </c>
      <c r="E104" s="16">
        <f>D104/D156*100</f>
        <v>2.6595541804555105</v>
      </c>
      <c r="F104" s="16">
        <f>D104/B104*100</f>
        <v>88.50046694767664</v>
      </c>
      <c r="G104" s="16">
        <f aca="true" t="shared" si="13" ref="G104:G154">D104/C104*100</f>
        <v>47.536991895270305</v>
      </c>
      <c r="H104" s="61">
        <f aca="true" t="shared" si="14" ref="H104:H154">B104-D104</f>
        <v>4555.999999999993</v>
      </c>
      <c r="I104" s="61">
        <f aca="true" t="shared" si="15" ref="I104:I154">C104-D104</f>
        <v>38696.4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19.3+40.4+6+27+20.5+24.8</f>
        <v>138</v>
      </c>
      <c r="E105" s="102">
        <f>D105/D104*100</f>
        <v>0.3935772751903715</v>
      </c>
      <c r="F105" s="93">
        <f>D105/B105*100</f>
        <v>50.77262693156732</v>
      </c>
      <c r="G105" s="102">
        <f>D105/C105*100</f>
        <v>25.38631346578366</v>
      </c>
      <c r="H105" s="101">
        <f t="shared" si="14"/>
        <v>133.8</v>
      </c>
      <c r="I105" s="101">
        <f t="shared" si="15"/>
        <v>405.6</v>
      </c>
    </row>
    <row r="106" spans="1:9" s="135" customFormat="1" ht="18">
      <c r="A106" s="103" t="s">
        <v>46</v>
      </c>
      <c r="B106" s="90">
        <f>37146.4-112-2000</f>
        <v>35034.4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</f>
        <v>31926.300000000017</v>
      </c>
      <c r="E106" s="93">
        <f>D106/D104*100</f>
        <v>91.0541026152925</v>
      </c>
      <c r="F106" s="93">
        <f aca="true" t="shared" si="16" ref="F106:F154">D106/B106*100</f>
        <v>91.12843376795384</v>
      </c>
      <c r="G106" s="93">
        <f t="shared" si="13"/>
        <v>48.78310775088855</v>
      </c>
      <c r="H106" s="91">
        <f t="shared" si="14"/>
        <v>3108.099999999984</v>
      </c>
      <c r="I106" s="91">
        <f t="shared" si="15"/>
        <v>33519.09999999999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7770.399999999994</v>
      </c>
      <c r="D108" s="105">
        <f>D104-D105-D106</f>
        <v>2998.69999999999</v>
      </c>
      <c r="E108" s="106">
        <f>D108/D104*100</f>
        <v>8.552320109517124</v>
      </c>
      <c r="F108" s="106">
        <f t="shared" si="16"/>
        <v>69.53023557781471</v>
      </c>
      <c r="G108" s="106">
        <f t="shared" si="13"/>
        <v>38.59132091012035</v>
      </c>
      <c r="H108" s="107">
        <f t="shared" si="14"/>
        <v>1314.1000000000058</v>
      </c>
      <c r="I108" s="107">
        <f t="shared" si="15"/>
        <v>4771.700000000004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318921.2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309733.21979</v>
      </c>
      <c r="E109" s="64">
        <f>D109/D156*100</f>
        <v>23.49349113077717</v>
      </c>
      <c r="F109" s="64">
        <f>D109/B109*100</f>
        <v>97.1190437606531</v>
      </c>
      <c r="G109" s="64">
        <f t="shared" si="13"/>
        <v>48.616412564197546</v>
      </c>
      <c r="H109" s="63">
        <f t="shared" si="14"/>
        <v>9187.980210000009</v>
      </c>
      <c r="I109" s="63">
        <f t="shared" si="15"/>
        <v>327362.78021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1.8+140.5+138.5+0.9+33+80.9+13.3+0.1+53.3+109+1.4+124.9+19.8+24.9+9+3.6+91.3+61.8+18.7+59+14.7+34.7+0.1+2.2+3.8+2.1+129.5+15.3+0.5-0.3+15.6+0.9+145.2+1.4+33.8+73+26.3+109.9+61.1+11.7+3.2-0.1+0.6</f>
        <v>1670.8999999999999</v>
      </c>
      <c r="E110" s="86">
        <f>D110/D109*100</f>
        <v>0.5394642528602114</v>
      </c>
      <c r="F110" s="86">
        <f t="shared" si="16"/>
        <v>59.348582794629536</v>
      </c>
      <c r="G110" s="86">
        <f t="shared" si="13"/>
        <v>33.52729899472279</v>
      </c>
      <c r="H110" s="87">
        <f t="shared" si="14"/>
        <v>1144.5000000000002</v>
      </c>
      <c r="I110" s="87">
        <f t="shared" si="15"/>
        <v>3312.8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2.4+138.5+0.9+33.1+80.9+53.3+1.8+1.1+124.9+24.9+6.2+38.5+59+14.7+33.9+0.6+2.3+35.5+60-0.1</f>
        <v>712.4</v>
      </c>
      <c r="E111" s="93">
        <f>D111/D110*100</f>
        <v>42.63570530851637</v>
      </c>
      <c r="F111" s="93">
        <f t="shared" si="16"/>
        <v>57.07875971476645</v>
      </c>
      <c r="G111" s="93">
        <f t="shared" si="13"/>
        <v>30.54626532887403</v>
      </c>
      <c r="H111" s="91">
        <f t="shared" si="14"/>
        <v>535.6999999999999</v>
      </c>
      <c r="I111" s="91">
        <f t="shared" si="15"/>
        <v>1619.7999999999997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3">
        <v>3469.6</v>
      </c>
      <c r="C116" s="87">
        <v>5785.2</v>
      </c>
      <c r="D116" s="85">
        <f>187.7+10.4+531.5+38.4+44.9+0.1+53.3+13.7+14.6+4.3+409.7+22.6+33.2+12.9+10.1+431+0.1+44.6+9.7+432.7+17.3+360.1+31.7-0.1</f>
        <v>2714.4999999999995</v>
      </c>
      <c r="E116" s="86">
        <f>D116/D109*100</f>
        <v>0.8763993742229</v>
      </c>
      <c r="F116" s="86">
        <f t="shared" si="16"/>
        <v>78.2366843440166</v>
      </c>
      <c r="G116" s="86">
        <f t="shared" si="13"/>
        <v>46.921454746594755</v>
      </c>
      <c r="H116" s="87">
        <f t="shared" si="14"/>
        <v>755.1000000000004</v>
      </c>
      <c r="I116" s="87">
        <f t="shared" si="15"/>
        <v>3070.7000000000003</v>
      </c>
      <c r="K116" s="157">
        <f>H124+H143</f>
        <v>291.1999999999998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606.2</v>
      </c>
      <c r="C121" s="94">
        <v>1024.8</v>
      </c>
      <c r="D121" s="85">
        <f>80.5+0.2+38.8+80.5+0.8+10+10.3+80.5+16.8+0.3+4+80.5+10+10+0.3+0.8+80.5+1.1+1.1+0.2</f>
        <v>507.2000000000001</v>
      </c>
      <c r="E121" s="86">
        <f>D121/D109*100</f>
        <v>0.1637538267105747</v>
      </c>
      <c r="F121" s="86">
        <f t="shared" si="16"/>
        <v>83.6687561860772</v>
      </c>
      <c r="G121" s="86">
        <f t="shared" si="13"/>
        <v>49.49258391881344</v>
      </c>
      <c r="H121" s="87">
        <f t="shared" si="14"/>
        <v>98.99999999999994</v>
      </c>
      <c r="I121" s="87">
        <f t="shared" si="15"/>
        <v>517.5999999999999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79.37697160883279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195</v>
      </c>
      <c r="C123" s="94">
        <v>347</v>
      </c>
      <c r="D123" s="85">
        <f>34.5+13.8+4.3+21.7</f>
        <v>74.3</v>
      </c>
      <c r="E123" s="86">
        <f>D123/D109*100</f>
        <v>0.023988385892341677</v>
      </c>
      <c r="F123" s="86">
        <f t="shared" si="16"/>
        <v>38.1025641025641</v>
      </c>
      <c r="G123" s="86">
        <f t="shared" si="13"/>
        <v>21.412103746397694</v>
      </c>
      <c r="H123" s="87">
        <f t="shared" si="14"/>
        <v>120.7</v>
      </c>
      <c r="I123" s="87">
        <f t="shared" si="15"/>
        <v>272.7</v>
      </c>
    </row>
    <row r="124" spans="1:9" s="97" customFormat="1" ht="21.75" customHeight="1">
      <c r="A124" s="152" t="s">
        <v>92</v>
      </c>
      <c r="B124" s="153">
        <f>841.8-600</f>
        <v>241.79999999999995</v>
      </c>
      <c r="C124" s="94">
        <f>86+920</f>
        <v>1006</v>
      </c>
      <c r="D124" s="95">
        <f>54.4+15.9+15.6+12.1</f>
        <v>97.99999999999999</v>
      </c>
      <c r="E124" s="96">
        <f>D124/D109*100</f>
        <v>0.03164013213256372</v>
      </c>
      <c r="F124" s="86">
        <f t="shared" si="16"/>
        <v>40.52936311000827</v>
      </c>
      <c r="G124" s="86">
        <f t="shared" si="13"/>
        <v>9.741550695825048</v>
      </c>
      <c r="H124" s="87">
        <f t="shared" si="14"/>
        <v>143.79999999999995</v>
      </c>
      <c r="I124" s="87">
        <f t="shared" si="15"/>
        <v>908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f>13006.2-52-504</f>
        <v>12450.2</v>
      </c>
      <c r="C127" s="94">
        <f>6156.2+17413.5-8000</f>
        <v>15569.7</v>
      </c>
      <c r="D127" s="95">
        <f>871.9+408.1+585.9+900.5+901.8+879.7+893+994.8+887.7+852.4+0.1+789.7+988.1+754.9+941.7+788.3</f>
        <v>12438.6</v>
      </c>
      <c r="E127" s="96">
        <f>D127/D109*100</f>
        <v>4.015907628001092</v>
      </c>
      <c r="F127" s="86">
        <f t="shared" si="16"/>
        <v>99.90682880596296</v>
      </c>
      <c r="G127" s="86">
        <f t="shared" si="13"/>
        <v>79.88978593036474</v>
      </c>
      <c r="H127" s="87">
        <f t="shared" si="14"/>
        <v>11.600000000000364</v>
      </c>
      <c r="I127" s="87">
        <f t="shared" si="15"/>
        <v>3131.1000000000004</v>
      </c>
      <c r="K127" s="88">
        <f>H110+H113+H116+H121+H123+H129+H130+H132+H134+H138+H139+H141+H150+H70+H128</f>
        <v>3459.16538</v>
      </c>
    </row>
    <row r="128" spans="1:11" s="97" customFormat="1" ht="18.75">
      <c r="A128" s="152" t="s">
        <v>89</v>
      </c>
      <c r="B128" s="153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640.3999999999999</v>
      </c>
    </row>
    <row r="129" spans="1:13" s="97" customFormat="1" ht="37.5">
      <c r="A129" s="152" t="s">
        <v>98</v>
      </c>
      <c r="B129" s="153">
        <v>483</v>
      </c>
      <c r="C129" s="94">
        <v>483</v>
      </c>
      <c r="D129" s="95">
        <v>2.2</v>
      </c>
      <c r="E129" s="96">
        <f>D129/D109*100</f>
        <v>0.0007102886805269407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147.79999999999995</v>
      </c>
      <c r="M129" s="88"/>
    </row>
    <row r="130" spans="1:13" s="97" customFormat="1" ht="37.5" hidden="1">
      <c r="A130" s="152" t="s">
        <v>83</v>
      </c>
      <c r="B130" s="153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382</v>
      </c>
      <c r="C132" s="94">
        <v>1003.9</v>
      </c>
      <c r="D132" s="95">
        <f>7.7+12.9+7.7+2.8+0.3+0.9+48+9.2+16+18.7+7+7.7+1.3+0.4+12+8.8+4.3+4.6+2.7+28.5+7.2+7.7-0.1</f>
        <v>216.3</v>
      </c>
      <c r="E132" s="96">
        <f>D132/D109*100</f>
        <v>0.0698342916354442</v>
      </c>
      <c r="F132" s="86">
        <f t="shared" si="16"/>
        <v>56.62303664921466</v>
      </c>
      <c r="G132" s="86">
        <f t="shared" si="13"/>
        <v>21.545970714214565</v>
      </c>
      <c r="H132" s="87">
        <f t="shared" si="14"/>
        <v>165.7</v>
      </c>
      <c r="I132" s="87">
        <f t="shared" si="15"/>
        <v>787.5999999999999</v>
      </c>
      <c r="M132" s="88"/>
    </row>
    <row r="133" spans="1:13" s="98" customFormat="1" ht="18">
      <c r="A133" s="89" t="s">
        <v>86</v>
      </c>
      <c r="B133" s="90">
        <v>181.7</v>
      </c>
      <c r="C133" s="91">
        <v>553.3</v>
      </c>
      <c r="D133" s="92">
        <f>7.7+48+7.7+7.7+7.7+7.7+7.7-0.1</f>
        <v>94.10000000000002</v>
      </c>
      <c r="E133" s="93">
        <f>D133/D132*100</f>
        <v>43.50439204808138</v>
      </c>
      <c r="F133" s="93">
        <f>D133/B133*100</f>
        <v>51.78866263070998</v>
      </c>
      <c r="G133" s="93">
        <f t="shared" si="13"/>
        <v>17.007048617386594</v>
      </c>
      <c r="H133" s="91">
        <f t="shared" si="14"/>
        <v>87.59999999999997</v>
      </c>
      <c r="I133" s="91">
        <f t="shared" si="15"/>
        <v>459.19999999999993</v>
      </c>
      <c r="M133" s="128"/>
    </row>
    <row r="134" spans="1:9" s="97" customFormat="1" ht="37.5">
      <c r="A134" s="152" t="s">
        <v>101</v>
      </c>
      <c r="B134" s="153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f>1729.7-700</f>
        <v>1029.7</v>
      </c>
      <c r="C138" s="94">
        <v>2964.5</v>
      </c>
      <c r="D138" s="95">
        <f>203+174+113.5+76.2+55.5+17.2+64.2+103.9+40.9+12.5+10.2+13.3+28.3+0.1</f>
        <v>912.8000000000001</v>
      </c>
      <c r="E138" s="96">
        <f>D138/D109*100</f>
        <v>0.29470523072045063</v>
      </c>
      <c r="F138" s="86">
        <f t="shared" si="16"/>
        <v>88.64717878993882</v>
      </c>
      <c r="G138" s="86">
        <f t="shared" si="13"/>
        <v>30.79102715466352</v>
      </c>
      <c r="H138" s="87">
        <f t="shared" si="14"/>
        <v>116.89999999999998</v>
      </c>
      <c r="I138" s="87">
        <f t="shared" si="15"/>
        <v>2051.7</v>
      </c>
    </row>
    <row r="139" spans="1:9" s="97" customFormat="1" ht="39" customHeight="1">
      <c r="A139" s="152" t="s">
        <v>52</v>
      </c>
      <c r="B139" s="153">
        <v>190</v>
      </c>
      <c r="C139" s="94">
        <v>350</v>
      </c>
      <c r="D139" s="95">
        <f>30+1.3+13+17.4+1.4+1.8-0.1+8</f>
        <v>72.8</v>
      </c>
      <c r="E139" s="96">
        <f>D139/D109*100</f>
        <v>0.023504098155618762</v>
      </c>
      <c r="F139" s="86">
        <f t="shared" si="16"/>
        <v>38.315789473684205</v>
      </c>
      <c r="G139" s="86">
        <f t="shared" si="13"/>
        <v>20.8</v>
      </c>
      <c r="H139" s="87">
        <f t="shared" si="14"/>
        <v>117.2</v>
      </c>
      <c r="I139" s="87">
        <f t="shared" si="15"/>
        <v>277.2</v>
      </c>
    </row>
    <row r="140" spans="1:9" s="98" customFormat="1" ht="18">
      <c r="A140" s="89" t="s">
        <v>86</v>
      </c>
      <c r="B140" s="90">
        <v>65</v>
      </c>
      <c r="C140" s="91">
        <v>110</v>
      </c>
      <c r="D140" s="92">
        <f>1.3+0.4+1.4+1.8-0.1</f>
        <v>4.800000000000001</v>
      </c>
      <c r="E140" s="93"/>
      <c r="F140" s="86">
        <f>D140/B140*100</f>
        <v>7.384615384615385</v>
      </c>
      <c r="G140" s="93">
        <f>D140/C140*100</f>
        <v>4.363636363636364</v>
      </c>
      <c r="H140" s="91">
        <f>B140-D140</f>
        <v>60.2</v>
      </c>
      <c r="I140" s="91">
        <f>C140-D140</f>
        <v>105.2</v>
      </c>
    </row>
    <row r="141" spans="1:9" s="97" customFormat="1" ht="32.25" customHeight="1">
      <c r="A141" s="152" t="s">
        <v>82</v>
      </c>
      <c r="B141" s="153">
        <v>372.9</v>
      </c>
      <c r="C141" s="94">
        <v>642.9</v>
      </c>
      <c r="D141" s="95">
        <f>3.4+29.8+0.5+0.6+0.5+7+95+1+3.4+1.6+21.9+0.5+0.2+14.5+1.1+4.5+5.3+14.7+1.23462+4.7+11.1+4.8+0.3+0.3</f>
        <v>227.93462000000002</v>
      </c>
      <c r="E141" s="96">
        <f>D141/D109*100</f>
        <v>0.07359062749373166</v>
      </c>
      <c r="F141" s="86">
        <f>D141/B141*100</f>
        <v>61.12486457495309</v>
      </c>
      <c r="G141" s="86">
        <f>D141/C141*100</f>
        <v>35.454132835588744</v>
      </c>
      <c r="H141" s="87">
        <f t="shared" si="14"/>
        <v>144.96537999999995</v>
      </c>
      <c r="I141" s="87">
        <f t="shared" si="15"/>
        <v>414.96538</v>
      </c>
    </row>
    <row r="142" spans="1:9" s="98" customFormat="1" ht="18">
      <c r="A142" s="89" t="s">
        <v>23</v>
      </c>
      <c r="B142" s="90">
        <v>302.9</v>
      </c>
      <c r="C142" s="91">
        <v>524.9</v>
      </c>
      <c r="D142" s="92">
        <f>0.4+29.8+0.5+0.6+95+0.7+18.5+0.5+14.5+1.1+4.5+14.8+1.2+11.1+4.8+0.2</f>
        <v>198.2</v>
      </c>
      <c r="E142" s="93">
        <f>D142/D141*100</f>
        <v>86.95475921999035</v>
      </c>
      <c r="F142" s="93">
        <f t="shared" si="16"/>
        <v>65.43413667877186</v>
      </c>
      <c r="G142" s="93">
        <f>D142/C142*100</f>
        <v>37.75957325204801</v>
      </c>
      <c r="H142" s="91">
        <f t="shared" si="14"/>
        <v>104.69999999999999</v>
      </c>
      <c r="I142" s="91">
        <f t="shared" si="15"/>
        <v>326.7</v>
      </c>
    </row>
    <row r="143" spans="1:9" s="97" customFormat="1" ht="18.75">
      <c r="A143" s="152" t="s">
        <v>94</v>
      </c>
      <c r="B143" s="153">
        <v>1393.9</v>
      </c>
      <c r="C143" s="94">
        <v>2262.8</v>
      </c>
      <c r="D143" s="95">
        <f>33.6+100.1+61.4+1.9+88.9+76.4+140.9+13.9+60.1+109.3+18.6+51.1+12+15.7+91.6+92.9+151.5+21.4+117.4-12.2</f>
        <v>1246.5000000000002</v>
      </c>
      <c r="E143" s="96">
        <f>D143/D109*100</f>
        <v>0.40244310921674165</v>
      </c>
      <c r="F143" s="86">
        <f t="shared" si="16"/>
        <v>89.42535332520268</v>
      </c>
      <c r="G143" s="86">
        <f t="shared" si="13"/>
        <v>55.086618348948214</v>
      </c>
      <c r="H143" s="87">
        <f t="shared" si="14"/>
        <v>147.39999999999986</v>
      </c>
      <c r="I143" s="87">
        <f t="shared" si="15"/>
        <v>1016.3</v>
      </c>
    </row>
    <row r="144" spans="1:9" s="98" customFormat="1" ht="18">
      <c r="A144" s="154" t="s">
        <v>41</v>
      </c>
      <c r="B144" s="90">
        <v>1086.2</v>
      </c>
      <c r="C144" s="91">
        <v>1867.4</v>
      </c>
      <c r="D144" s="92">
        <f>33.6+99.1+51.9+81.4+59+82.2+5.6+57.6+68.8+16.1-2.2+47.6+70.6+83.7+114.7+20.9+115.1+0.1</f>
        <v>1005.8000000000002</v>
      </c>
      <c r="E144" s="93">
        <f>D144/D143*100</f>
        <v>80.68993180906538</v>
      </c>
      <c r="F144" s="93">
        <f t="shared" si="16"/>
        <v>92.59804824157615</v>
      </c>
      <c r="G144" s="93">
        <f t="shared" si="13"/>
        <v>53.86098318517726</v>
      </c>
      <c r="H144" s="91">
        <f t="shared" si="14"/>
        <v>80.39999999999986</v>
      </c>
      <c r="I144" s="91">
        <f t="shared" si="15"/>
        <v>861.5999999999999</v>
      </c>
    </row>
    <row r="145" spans="1:9" s="98" customFormat="1" ht="18">
      <c r="A145" s="89" t="s">
        <v>23</v>
      </c>
      <c r="B145" s="90">
        <v>29.1</v>
      </c>
      <c r="C145" s="91">
        <v>48</v>
      </c>
      <c r="D145" s="92">
        <f>9.3+7.4+6+0.1+2.5+0.1+0.1+1+0.5</f>
        <v>27.000000000000007</v>
      </c>
      <c r="E145" s="93">
        <f>D145/D143*100</f>
        <v>2.1660649819494586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3">
        <v>961</v>
      </c>
      <c r="C146" s="94">
        <v>961</v>
      </c>
      <c r="D146" s="95">
        <f>563+398</f>
        <v>961</v>
      </c>
      <c r="E146" s="96">
        <f>D146/D109*100</f>
        <v>0.3102670099938136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109267+4158.2+817.2+2596.9</f>
        <v>116839.29999999999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</f>
        <v>114171.1</v>
      </c>
      <c r="E148" s="96">
        <f>D148/D109*100</f>
        <v>36.861109078777</v>
      </c>
      <c r="F148" s="86">
        <f t="shared" si="16"/>
        <v>97.71635057724586</v>
      </c>
      <c r="G148" s="86">
        <f t="shared" si="13"/>
        <v>77.581442061824</v>
      </c>
      <c r="H148" s="87">
        <f t="shared" si="14"/>
        <v>2668.1999999999825</v>
      </c>
      <c r="I148" s="87">
        <f t="shared" si="15"/>
        <v>32991.79999999999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30</v>
      </c>
      <c r="C150" s="94">
        <v>50</v>
      </c>
      <c r="D150" s="95">
        <f>1+0.7+0.3+0.3+0.3+0.3</f>
        <v>2.8999999999999995</v>
      </c>
      <c r="E150" s="96">
        <f>D150/D111*100</f>
        <v>0.40707467714766976</v>
      </c>
      <c r="F150" s="86">
        <f>D150/B150*100</f>
        <v>9.666666666666664</v>
      </c>
      <c r="G150" s="86">
        <f>D150/C150*100</f>
        <v>5.799999999999999</v>
      </c>
      <c r="H150" s="87">
        <f>B150-D150</f>
        <v>27.1</v>
      </c>
      <c r="I150" s="87">
        <f>C150-D150</f>
        <v>47.1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0.017854074560518098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f>7865.8+504</f>
        <v>8369.8</v>
      </c>
      <c r="C152" s="94">
        <f>509.5+13731.5</f>
        <v>14241</v>
      </c>
      <c r="D152" s="95">
        <f>469.6+898.6+871.8+55+430.7+600.4+36+430.7-0.1+542+60.6+1510.5+423.8+77.7+719.5+23.4+379.6+98.9</f>
        <v>7628.7</v>
      </c>
      <c r="E152" s="96">
        <f>D152/D109*100</f>
        <v>2.4629905714253963</v>
      </c>
      <c r="F152" s="86">
        <f t="shared" si="16"/>
        <v>91.14554708595189</v>
      </c>
      <c r="G152" s="86">
        <f t="shared" si="13"/>
        <v>53.56856962291974</v>
      </c>
      <c r="H152" s="87">
        <f t="shared" si="14"/>
        <v>741.0999999999995</v>
      </c>
      <c r="I152" s="87">
        <f t="shared" si="15"/>
        <v>6612.3</v>
      </c>
    </row>
    <row r="153" spans="1:9" s="97" customFormat="1" ht="19.5" customHeight="1">
      <c r="A153" s="152" t="s">
        <v>48</v>
      </c>
      <c r="B153" s="153">
        <f>131884.3+164.1+400-3215.3+0.1-117.2-2082.9+700+1434.2</f>
        <v>129167.3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</f>
        <v>128996.18517</v>
      </c>
      <c r="E153" s="96">
        <f>D153/D109*100</f>
        <v>41.64751370791282</v>
      </c>
      <c r="F153" s="86">
        <f t="shared" si="16"/>
        <v>99.86752465213719</v>
      </c>
      <c r="G153" s="86">
        <f t="shared" si="13"/>
        <v>34.90735481019985</v>
      </c>
      <c r="H153" s="87">
        <f t="shared" si="14"/>
        <v>171.1148300000059</v>
      </c>
      <c r="I153" s="87">
        <f>C153-D153</f>
        <v>240542.51483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1886.8+1886.8+1886.8+1886.8+1886.8+1886.8+1886.8+1886.8+1886.8+1886.8+1886.8+1886.8+1886.8+1886.8+1886.8+1886.8+1886.8+1886.8+1886.8+1886.8</f>
        <v>37736</v>
      </c>
      <c r="E154" s="96">
        <f>D154/D109*100</f>
        <v>12.183388021983923</v>
      </c>
      <c r="F154" s="86">
        <f t="shared" si="16"/>
        <v>95.23809523809523</v>
      </c>
      <c r="G154" s="86">
        <f t="shared" si="13"/>
        <v>55.55539197644461</v>
      </c>
      <c r="H154" s="87">
        <f t="shared" si="14"/>
        <v>1886.800000000003</v>
      </c>
      <c r="I154" s="87">
        <f t="shared" si="15"/>
        <v>30189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345495.51979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1447169.7999999998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1318378.8567899996</v>
      </c>
      <c r="E156" s="25">
        <v>100</v>
      </c>
      <c r="F156" s="3">
        <f>D156/B156*100</f>
        <v>91.1004953800169</v>
      </c>
      <c r="G156" s="3">
        <f aca="true" t="shared" si="17" ref="G156:G162">D156/C156*100</f>
        <v>52.56730476479381</v>
      </c>
      <c r="H156" s="36">
        <f>B156-D156</f>
        <v>128790.94321000017</v>
      </c>
      <c r="I156" s="36">
        <f aca="true" t="shared" si="18" ref="I156:I162">C156-D156</f>
        <v>1189603.7432100005</v>
      </c>
      <c r="K156" s="136">
        <f>D156-114199.9-202905.8-214631.3-204053.8-222765.5+11.7-231911.7</f>
        <v>127922.5567899996</v>
      </c>
    </row>
    <row r="157" spans="1:9" ht="18.75">
      <c r="A157" s="15" t="s">
        <v>5</v>
      </c>
      <c r="B157" s="47">
        <f>B8+B20+B34+B53+B61+B93+B117+B122+B47+B144+B135+B105</f>
        <v>626578.7</v>
      </c>
      <c r="C157" s="47">
        <f>C8+C20+C34+C53+C61+C93+C117+C122+C47+C144+C135+C105</f>
        <v>995482.1</v>
      </c>
      <c r="D157" s="47">
        <f>D8+D20+D34+D53+D61+D93+D117+D122+D47+D144+D135+D105</f>
        <v>578704.3</v>
      </c>
      <c r="E157" s="6">
        <f>D157/D156*100</f>
        <v>43.89514417798191</v>
      </c>
      <c r="F157" s="6">
        <f aca="true" t="shared" si="19" ref="F157:F162">D157/B157*100</f>
        <v>92.35939555557827</v>
      </c>
      <c r="G157" s="6">
        <f t="shared" si="17"/>
        <v>58.13306939421613</v>
      </c>
      <c r="H157" s="48">
        <f aca="true" t="shared" si="20" ref="H157:H162">B157-D157</f>
        <v>47874.39999999991</v>
      </c>
      <c r="I157" s="58">
        <f t="shared" si="18"/>
        <v>416777.79999999993</v>
      </c>
    </row>
    <row r="158" spans="1:9" ht="18.75">
      <c r="A158" s="15" t="s">
        <v>0</v>
      </c>
      <c r="B158" s="87">
        <f>B11+B23+B36+B56+B63+B94+B50+B145+B111+B114+B98+B142+B131</f>
        <v>71540.99999999999</v>
      </c>
      <c r="C158" s="87">
        <f>C11+C23+C36+C56+C63+C94+C50+C145+C111+C114+C98+C142+C131</f>
        <v>125217.3</v>
      </c>
      <c r="D158" s="87">
        <f>D11+D23+D36+D56+D63+D94+D50+D145+D111+D114+D98+D142+D131</f>
        <v>62698.99999999997</v>
      </c>
      <c r="E158" s="6">
        <f>D158/D156*100</f>
        <v>4.755764981900578</v>
      </c>
      <c r="F158" s="6">
        <f t="shared" si="19"/>
        <v>87.64065361121592</v>
      </c>
      <c r="G158" s="6">
        <f t="shared" si="17"/>
        <v>50.07215456650157</v>
      </c>
      <c r="H158" s="48">
        <f>B158-D158</f>
        <v>8842.000000000015</v>
      </c>
      <c r="I158" s="58">
        <f t="shared" si="18"/>
        <v>62518.30000000003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26953.199999999997</v>
      </c>
      <c r="E159" s="6">
        <f>D159/D156*100</f>
        <v>2.044419922329905</v>
      </c>
      <c r="F159" s="6">
        <f t="shared" si="19"/>
        <v>89.9345340976583</v>
      </c>
      <c r="G159" s="6">
        <f t="shared" si="17"/>
        <v>56.032613553916924</v>
      </c>
      <c r="H159" s="48">
        <f t="shared" si="20"/>
        <v>3016.600000000002</v>
      </c>
      <c r="I159" s="58">
        <f t="shared" si="18"/>
        <v>21149.500000000007</v>
      </c>
    </row>
    <row r="160" spans="1:9" ht="21" customHeight="1">
      <c r="A160" s="15" t="s">
        <v>12</v>
      </c>
      <c r="B160" s="142">
        <f>B12+B24+B106+B64+B38+B95+B133+B57+B140+B120+B44+B73</f>
        <v>49138.49999999999</v>
      </c>
      <c r="C160" s="142">
        <f>C12+C24+C106+C64+C38+C95+C133+C57+C140+C120+C44+C73</f>
        <v>87440.30000000002</v>
      </c>
      <c r="D160" s="142">
        <f>D12+D24+D106+D64+D38+D95+D133+D57+D140+D120+D44+D73</f>
        <v>43334.80000000002</v>
      </c>
      <c r="E160" s="6">
        <f>D160/D156*100</f>
        <v>3.2869762570003562</v>
      </c>
      <c r="F160" s="6">
        <f>D160/B160*100</f>
        <v>88.18909816131958</v>
      </c>
      <c r="G160" s="6">
        <f t="shared" si="17"/>
        <v>49.55929931621919</v>
      </c>
      <c r="H160" s="48">
        <f>B160-D160</f>
        <v>5803.699999999975</v>
      </c>
      <c r="I160" s="58">
        <f t="shared" si="18"/>
        <v>44105.5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0.002920253142843942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8">
        <f t="shared" si="18"/>
        <v>84.4</v>
      </c>
    </row>
    <row r="162" spans="1:9" ht="19.5" thickBot="1">
      <c r="A162" s="80" t="s">
        <v>25</v>
      </c>
      <c r="B162" s="60">
        <f>B156-B157-B158-B159-B160-B161</f>
        <v>669889.1999999998</v>
      </c>
      <c r="C162" s="60">
        <f>C156-C157-C158-C159-C160-C161</f>
        <v>1251617.3</v>
      </c>
      <c r="D162" s="60">
        <f>D156-D157-D158-D159-D160-D161</f>
        <v>606649.0567899996</v>
      </c>
      <c r="E162" s="28">
        <f>D162/D156*100</f>
        <v>46.0147744076444</v>
      </c>
      <c r="F162" s="28">
        <f t="shared" si="19"/>
        <v>90.55961146858313</v>
      </c>
      <c r="G162" s="28">
        <f t="shared" si="17"/>
        <v>48.46921313647547</v>
      </c>
      <c r="H162" s="81">
        <f t="shared" si="20"/>
        <v>63240.14321000024</v>
      </c>
      <c r="I162" s="81">
        <f t="shared" si="18"/>
        <v>644968.2432100005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1318378.8567899996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1318378.8567899996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2019-07-24T13:01:09Z</cp:lastPrinted>
  <dcterms:created xsi:type="dcterms:W3CDTF">2000-06-20T04:48:00Z</dcterms:created>
  <dcterms:modified xsi:type="dcterms:W3CDTF">2019-07-25T12:05:05Z</dcterms:modified>
  <cp:category/>
  <cp:version/>
  <cp:contentType/>
  <cp:contentStatus/>
</cp:coreProperties>
</file>